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73933e64b80e2c0/Desktop/"/>
    </mc:Choice>
  </mc:AlternateContent>
  <xr:revisionPtr revIDLastSave="25" documentId="13_ncr:1_{22997C84-03E7-44A5-B4E2-5238330C34FA}" xr6:coauthVersionLast="47" xr6:coauthVersionMax="47" xr10:uidLastSave="{74F7F892-34DC-43C3-9B89-798E71C13D16}"/>
  <bookViews>
    <workbookView xWindow="16068" yWindow="6576" windowWidth="12960" windowHeight="8976" xr2:uid="{71C5D6B3-E008-4777-9216-9704E81609A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26" i="1" l="1"/>
  <c r="G34" i="1"/>
  <c r="G33" i="1"/>
  <c r="G32" i="1"/>
  <c r="G31" i="1"/>
  <c r="G30" i="1"/>
  <c r="G36" i="1"/>
  <c r="O35" i="1"/>
  <c r="V33" i="1" s="1"/>
  <c r="O34" i="1"/>
  <c r="M34" i="1"/>
  <c r="O33" i="1"/>
  <c r="N34" i="1" s="1"/>
  <c r="N33" i="1"/>
  <c r="O32" i="1"/>
  <c r="V32" i="1" s="1"/>
  <c r="N32" i="1"/>
  <c r="M33" i="1" s="1"/>
  <c r="M32" i="1"/>
  <c r="O31" i="1"/>
  <c r="V31" i="1" s="1"/>
  <c r="N31" i="1"/>
  <c r="L33" i="1" s="1"/>
  <c r="M31" i="1"/>
  <c r="L32" i="1" s="1"/>
  <c r="L31" i="1"/>
  <c r="AG30" i="1"/>
  <c r="O28" i="1"/>
  <c r="V27" i="1" s="1"/>
  <c r="L27" i="1"/>
  <c r="V26" i="1"/>
  <c r="O26" i="1"/>
  <c r="N27" i="1" s="1"/>
  <c r="O25" i="1"/>
  <c r="V25" i="1" s="1"/>
  <c r="N25" i="1"/>
  <c r="M26" i="1" s="1"/>
  <c r="O24" i="1"/>
  <c r="N24" i="1"/>
  <c r="L26" i="1" s="1"/>
  <c r="M24" i="1"/>
  <c r="L25" i="1" s="1"/>
  <c r="AG23" i="1"/>
  <c r="M20" i="1"/>
  <c r="T20" i="1" s="1"/>
  <c r="O19" i="1"/>
  <c r="N20" i="1" s="1"/>
  <c r="M19" i="1"/>
  <c r="O18" i="1"/>
  <c r="V18" i="1" s="1"/>
  <c r="N18" i="1"/>
  <c r="O17" i="1"/>
  <c r="O21" i="1" s="1"/>
  <c r="N17" i="1"/>
  <c r="N21" i="1" s="1"/>
  <c r="M17" i="1"/>
  <c r="M21" i="1" s="1"/>
  <c r="T18" i="1" s="1"/>
  <c r="AG16" i="1"/>
  <c r="C15" i="1"/>
  <c r="O14" i="1"/>
  <c r="V12" i="1" s="1"/>
  <c r="F14" i="1"/>
  <c r="E15" i="1" s="1"/>
  <c r="F13" i="1"/>
  <c r="E13" i="1"/>
  <c r="D14" i="1" s="1"/>
  <c r="C13" i="1"/>
  <c r="B13" i="1"/>
  <c r="O12" i="1"/>
  <c r="N13" i="1" s="1"/>
  <c r="M12" i="1"/>
  <c r="L12" i="1"/>
  <c r="F12" i="1"/>
  <c r="E12" i="1"/>
  <c r="C14" i="1" s="1"/>
  <c r="D12" i="1"/>
  <c r="B12" i="1"/>
  <c r="O11" i="1"/>
  <c r="M13" i="1" s="1"/>
  <c r="N11" i="1"/>
  <c r="F11" i="1"/>
  <c r="E11" i="1"/>
  <c r="O10" i="1"/>
  <c r="V10" i="1" s="1"/>
  <c r="N10" i="1"/>
  <c r="M10" i="1"/>
  <c r="AG9" i="1"/>
  <c r="N6" i="1"/>
  <c r="M6" i="1"/>
  <c r="L6" i="1"/>
  <c r="O5" i="1"/>
  <c r="M5" i="1"/>
  <c r="T5" i="1" s="1"/>
  <c r="L5" i="1"/>
  <c r="O4" i="1"/>
  <c r="N4" i="1"/>
  <c r="L4" i="1"/>
  <c r="O3" i="1"/>
  <c r="N3" i="1"/>
  <c r="N7" i="1" s="1"/>
  <c r="M3" i="1"/>
  <c r="M7" i="1" s="1"/>
  <c r="AG2" i="1"/>
  <c r="G37" i="1" l="1"/>
  <c r="U19" i="1"/>
  <c r="U17" i="1"/>
  <c r="U18" i="1"/>
  <c r="L28" i="1"/>
  <c r="S24" i="1" s="1"/>
  <c r="V20" i="1"/>
  <c r="V19" i="1"/>
  <c r="T6" i="1"/>
  <c r="T4" i="1"/>
  <c r="T3" i="1"/>
  <c r="T7" i="1" s="1"/>
  <c r="U5" i="1"/>
  <c r="U6" i="1"/>
  <c r="U4" i="1"/>
  <c r="E16" i="1"/>
  <c r="T19" i="1"/>
  <c r="T34" i="1"/>
  <c r="U10" i="1"/>
  <c r="U20" i="1"/>
  <c r="O7" i="1"/>
  <c r="V5" i="1" s="1"/>
  <c r="M14" i="1"/>
  <c r="T11" i="1" s="1"/>
  <c r="C16" i="1"/>
  <c r="V24" i="1"/>
  <c r="V28" i="1" s="1"/>
  <c r="V34" i="1"/>
  <c r="M35" i="1"/>
  <c r="T32" i="1" s="1"/>
  <c r="V11" i="1"/>
  <c r="V13" i="1"/>
  <c r="N14" i="1"/>
  <c r="D16" i="1"/>
  <c r="T17" i="1"/>
  <c r="L19" i="1"/>
  <c r="N28" i="1"/>
  <c r="L34" i="1"/>
  <c r="L35" i="1" s="1"/>
  <c r="N35" i="1"/>
  <c r="U31" i="1" s="1"/>
  <c r="L11" i="1"/>
  <c r="U3" i="1"/>
  <c r="L13" i="1"/>
  <c r="B14" i="1"/>
  <c r="B15" i="1"/>
  <c r="F16" i="1"/>
  <c r="F23" i="1" s="1"/>
  <c r="V17" i="1"/>
  <c r="L18" i="1"/>
  <c r="M27" i="1"/>
  <c r="T31" i="1"/>
  <c r="L20" i="1"/>
  <c r="L7" i="1"/>
  <c r="D15" i="1"/>
  <c r="S31" i="1" l="1"/>
  <c r="W31" i="1" s="1"/>
  <c r="S32" i="1"/>
  <c r="S33" i="1"/>
  <c r="L21" i="1"/>
  <c r="S17" i="1" s="1"/>
  <c r="C21" i="1"/>
  <c r="C22" i="1"/>
  <c r="S20" i="1"/>
  <c r="W20" i="1" s="1"/>
  <c r="U11" i="1"/>
  <c r="U12" i="1"/>
  <c r="S5" i="1"/>
  <c r="W5" i="1" s="1"/>
  <c r="S3" i="1"/>
  <c r="D21" i="1"/>
  <c r="D23" i="1"/>
  <c r="E22" i="1"/>
  <c r="E24" i="1"/>
  <c r="E21" i="1"/>
  <c r="E23" i="1"/>
  <c r="T13" i="1"/>
  <c r="U26" i="1"/>
  <c r="U24" i="1"/>
  <c r="B16" i="1"/>
  <c r="U13" i="1"/>
  <c r="T10" i="1"/>
  <c r="U27" i="1"/>
  <c r="U34" i="1"/>
  <c r="S6" i="1"/>
  <c r="W6" i="1" s="1"/>
  <c r="T27" i="1"/>
  <c r="S4" i="1"/>
  <c r="D22" i="1"/>
  <c r="D25" i="1"/>
  <c r="U25" i="1"/>
  <c r="U7" i="1"/>
  <c r="M28" i="1"/>
  <c r="S27" i="1"/>
  <c r="E25" i="1"/>
  <c r="U33" i="1"/>
  <c r="S25" i="1"/>
  <c r="D24" i="1"/>
  <c r="C24" i="1"/>
  <c r="S34" i="1"/>
  <c r="W34" i="1" s="1"/>
  <c r="F25" i="1"/>
  <c r="F24" i="1"/>
  <c r="F21" i="1"/>
  <c r="V6" i="1"/>
  <c r="V4" i="1"/>
  <c r="U32" i="1"/>
  <c r="T12" i="1"/>
  <c r="C25" i="1"/>
  <c r="V3" i="1"/>
  <c r="F22" i="1"/>
  <c r="S11" i="1"/>
  <c r="W11" i="1" s="1"/>
  <c r="L14" i="1"/>
  <c r="C23" i="1"/>
  <c r="T33" i="1"/>
  <c r="S26" i="1"/>
  <c r="B21" i="1" l="1"/>
  <c r="G21" i="1" s="1"/>
  <c r="B22" i="1"/>
  <c r="G22" i="1" s="1"/>
  <c r="B23" i="1"/>
  <c r="G23" i="1" s="1"/>
  <c r="W25" i="1"/>
  <c r="AC6" i="1"/>
  <c r="AC4" i="1"/>
  <c r="AC5" i="1"/>
  <c r="AC3" i="1"/>
  <c r="U28" i="1"/>
  <c r="S10" i="1"/>
  <c r="W10" i="1" s="1"/>
  <c r="S12" i="1"/>
  <c r="W12" i="1" s="1"/>
  <c r="S21" i="1"/>
  <c r="W17" i="1"/>
  <c r="S28" i="1"/>
  <c r="B24" i="1"/>
  <c r="G24" i="1" s="1"/>
  <c r="S18" i="1"/>
  <c r="W18" i="1" s="1"/>
  <c r="V7" i="1"/>
  <c r="T25" i="1"/>
  <c r="T24" i="1"/>
  <c r="T26" i="1"/>
  <c r="W26" i="1" s="1"/>
  <c r="AB6" i="1"/>
  <c r="AB4" i="1"/>
  <c r="AB3" i="1"/>
  <c r="AB5" i="1"/>
  <c r="W33" i="1"/>
  <c r="AC18" i="1"/>
  <c r="AC20" i="1"/>
  <c r="AC19" i="1"/>
  <c r="AC17" i="1"/>
  <c r="B25" i="1"/>
  <c r="G25" i="1" s="1"/>
  <c r="W3" i="1"/>
  <c r="S7" i="1"/>
  <c r="AC34" i="1"/>
  <c r="AC33" i="1"/>
  <c r="AC31" i="1"/>
  <c r="AC32" i="1"/>
  <c r="S19" i="1"/>
  <c r="W19" i="1" s="1"/>
  <c r="W4" i="1"/>
  <c r="W32" i="1"/>
  <c r="AA13" i="1"/>
  <c r="AA11" i="1"/>
  <c r="AA10" i="1"/>
  <c r="AA12" i="1"/>
  <c r="W27" i="1"/>
  <c r="S13" i="1"/>
  <c r="W13" i="1" s="1"/>
  <c r="Z32" i="1"/>
  <c r="Z33" i="1"/>
  <c r="Z34" i="1"/>
  <c r="Z31" i="1"/>
  <c r="AB26" i="1" l="1"/>
  <c r="AB27" i="1"/>
  <c r="AB24" i="1"/>
  <c r="AB25" i="1"/>
  <c r="AA26" i="1"/>
  <c r="AA27" i="1"/>
  <c r="AA24" i="1"/>
  <c r="AA25" i="1"/>
  <c r="Z11" i="1"/>
  <c r="Z12" i="1"/>
  <c r="Z13" i="1"/>
  <c r="Z10" i="1"/>
  <c r="AD10" i="1" s="1"/>
  <c r="AA3" i="1"/>
  <c r="AA6" i="1"/>
  <c r="AA4" i="1"/>
  <c r="AA5" i="1"/>
  <c r="AB13" i="1"/>
  <c r="AB11" i="1"/>
  <c r="AB12" i="1"/>
  <c r="AB10" i="1"/>
  <c r="AC27" i="1"/>
  <c r="AC24" i="1"/>
  <c r="AC26" i="1"/>
  <c r="AC25" i="1"/>
  <c r="AM5" i="1"/>
  <c r="AM4" i="1"/>
  <c r="AM6" i="1"/>
  <c r="E33" i="1"/>
  <c r="AM3" i="1"/>
  <c r="E34" i="1"/>
  <c r="E31" i="1"/>
  <c r="E30" i="1"/>
  <c r="E32" i="1"/>
  <c r="Z17" i="1"/>
  <c r="Z18" i="1"/>
  <c r="Z19" i="1"/>
  <c r="Z20" i="1"/>
  <c r="AL5" i="1"/>
  <c r="AL3" i="1"/>
  <c r="D30" i="1"/>
  <c r="AL4" i="1"/>
  <c r="D31" i="1"/>
  <c r="AL6" i="1"/>
  <c r="D32" i="1"/>
  <c r="D33" i="1"/>
  <c r="D34" i="1"/>
  <c r="T28" i="1"/>
  <c r="W24" i="1"/>
  <c r="AA33" i="1"/>
  <c r="AA32" i="1"/>
  <c r="AA34" i="1"/>
  <c r="AD34" i="1" s="1"/>
  <c r="AA31" i="1"/>
  <c r="AD31" i="1" s="1"/>
  <c r="AG31" i="1" s="1"/>
  <c r="AG32" i="1" s="1"/>
  <c r="AG33" i="1" s="1"/>
  <c r="Z5" i="1"/>
  <c r="AD5" i="1" s="1"/>
  <c r="Z3" i="1"/>
  <c r="AD3" i="1" s="1"/>
  <c r="W7" i="1"/>
  <c r="Z4" i="1"/>
  <c r="AD4" i="1" s="1"/>
  <c r="Z6" i="1"/>
  <c r="AD6" i="1" s="1"/>
  <c r="AK5" i="1"/>
  <c r="AK3" i="1"/>
  <c r="C31" i="1"/>
  <c r="C30" i="1"/>
  <c r="AK4" i="1"/>
  <c r="AK6" i="1"/>
  <c r="C32" i="1"/>
  <c r="C33" i="1"/>
  <c r="C34" i="1"/>
  <c r="AC13" i="1"/>
  <c r="AD13" i="1" s="1"/>
  <c r="AC11" i="1"/>
  <c r="AC10" i="1"/>
  <c r="AC12" i="1"/>
  <c r="AD12" i="1" s="1"/>
  <c r="AB33" i="1"/>
  <c r="AD33" i="1" s="1"/>
  <c r="AB34" i="1"/>
  <c r="AB31" i="1"/>
  <c r="AB32" i="1"/>
  <c r="AD32" i="1" s="1"/>
  <c r="AB18" i="1"/>
  <c r="AB19" i="1"/>
  <c r="AB17" i="1"/>
  <c r="AB20" i="1"/>
  <c r="F34" i="1"/>
  <c r="AN4" i="1"/>
  <c r="AN6" i="1"/>
  <c r="AN5" i="1"/>
  <c r="F33" i="1"/>
  <c r="AN3" i="1"/>
  <c r="F32" i="1"/>
  <c r="F30" i="1"/>
  <c r="F31" i="1"/>
  <c r="AA17" i="1"/>
  <c r="AD17" i="1" s="1"/>
  <c r="AA18" i="1"/>
  <c r="AD18" i="1" s="1"/>
  <c r="AA19" i="1"/>
  <c r="AD19" i="1" s="1"/>
  <c r="AA20" i="1"/>
  <c r="AJ5" i="1"/>
  <c r="B31" i="1"/>
  <c r="B30" i="1"/>
  <c r="AJ4" i="1"/>
  <c r="AJ6" i="1"/>
  <c r="AO6" i="1" s="1"/>
  <c r="B32" i="1"/>
  <c r="B34" i="1"/>
  <c r="B33" i="1"/>
  <c r="AG3" i="1" l="1"/>
  <c r="AG4" i="1" s="1"/>
  <c r="AG5" i="1" s="1"/>
  <c r="AO4" i="1"/>
  <c r="AD20" i="1"/>
  <c r="AG17" i="1" s="1"/>
  <c r="AG18" i="1" s="1"/>
  <c r="AG19" i="1" s="1"/>
  <c r="AD11" i="1"/>
  <c r="AG10" i="1" s="1"/>
  <c r="AG11" i="1" s="1"/>
  <c r="AG12" i="1" s="1"/>
  <c r="Z25" i="1"/>
  <c r="AD25" i="1" s="1"/>
  <c r="Z27" i="1"/>
  <c r="AD27" i="1" s="1"/>
  <c r="Z24" i="1"/>
  <c r="AD24" i="1" s="1"/>
  <c r="AG24" i="1" s="1"/>
  <c r="AG25" i="1" s="1"/>
  <c r="Z26" i="1"/>
  <c r="AD26" i="1" s="1"/>
  <c r="W28" i="1"/>
  <c r="AJ3" i="1"/>
  <c r="AO3" i="1" s="1"/>
  <c r="AO5" i="1"/>
  <c r="G38" i="1" l="1"/>
  <c r="G39" i="1" s="1"/>
</calcChain>
</file>

<file path=xl/sharedStrings.xml><?xml version="1.0" encoding="utf-8"?>
<sst xmlns="http://schemas.openxmlformats.org/spreadsheetml/2006/main" count="224" uniqueCount="26">
  <si>
    <t>performance Matrix</t>
  </si>
  <si>
    <t>Pairwise Matrix</t>
  </si>
  <si>
    <t xml:space="preserve">Normalized Weight </t>
  </si>
  <si>
    <t>Alternatives</t>
  </si>
  <si>
    <t>CEM2-4</t>
  </si>
  <si>
    <t>CEM0.5-2</t>
  </si>
  <si>
    <t>ALK2-4</t>
  </si>
  <si>
    <t>ALK0.5-2</t>
  </si>
  <si>
    <t>R.I</t>
  </si>
  <si>
    <t>λmax</t>
  </si>
  <si>
    <t>Consitency Index</t>
  </si>
  <si>
    <t>Consitency Ratio</t>
  </si>
  <si>
    <t>Sum</t>
  </si>
  <si>
    <t>Normalized weight</t>
  </si>
  <si>
    <t>Cost</t>
  </si>
  <si>
    <t>Sustainabiliy</t>
  </si>
  <si>
    <t>Workability</t>
  </si>
  <si>
    <t>Compressive strength</t>
  </si>
  <si>
    <t>Tensile Strength</t>
  </si>
  <si>
    <t xml:space="preserve">Sustainabiliy </t>
  </si>
  <si>
    <t xml:space="preserve">Compressive strength </t>
  </si>
  <si>
    <t xml:space="preserve">Tensile Strength </t>
  </si>
  <si>
    <t xml:space="preserve">Workability </t>
  </si>
  <si>
    <t xml:space="preserve">Cost </t>
  </si>
  <si>
    <t>Cost (Aw)</t>
  </si>
  <si>
    <t>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</si>
</sst>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39520-3D0D-45C6-8C1E-9DF9B3F1DEB1}">
  <dimension ref="A1:AO39"/>
  <sheetViews>
    <sheetView tabSelected="1" topLeftCell="W1" zoomScale="82" zoomScaleNormal="85" workbookViewId="0">
      <selection activeCell="AG26" sqref="AG26"/>
    </sheetView>
  </sheetViews>
  <sheetFormatPr defaultRowHeight="14.4" x14ac:dyDescent="0.3"/>
  <cols>
    <col min="1" max="1" width="24.6640625" style="1" bestFit="1" customWidth="1"/>
    <col min="2" max="2" width="7.5546875" style="1" bestFit="1" customWidth="1"/>
    <col min="3" max="4" width="15" style="1" bestFit="1" customWidth="1"/>
    <col min="5" max="5" width="24.6640625" style="1" bestFit="1" customWidth="1"/>
    <col min="6" max="6" width="19.88671875" style="1" bestFit="1" customWidth="1"/>
    <col min="7" max="7" width="16.88671875" style="1" bestFit="1" customWidth="1"/>
    <col min="8" max="8" width="6.6640625" style="1" bestFit="1" customWidth="1"/>
    <col min="9" max="10" width="8.88671875" style="1"/>
    <col min="11" max="11" width="24.6640625" style="1" bestFit="1" customWidth="1"/>
    <col min="12" max="12" width="7.5546875" style="1" bestFit="1" customWidth="1"/>
    <col min="13" max="13" width="9.109375" style="1" bestFit="1" customWidth="1"/>
    <col min="14" max="14" width="6.77734375" style="1" bestFit="1" customWidth="1"/>
    <col min="15" max="15" width="8.33203125" style="1" bestFit="1" customWidth="1"/>
    <col min="16" max="17" width="8.88671875" style="1"/>
    <col min="18" max="18" width="24.6640625" style="1" bestFit="1" customWidth="1"/>
    <col min="19" max="19" width="7.5546875" style="1" bestFit="1" customWidth="1"/>
    <col min="20" max="20" width="9.109375" style="1" bestFit="1" customWidth="1"/>
    <col min="21" max="21" width="6.77734375" style="1" bestFit="1" customWidth="1"/>
    <col min="22" max="22" width="8.33203125" style="1" bestFit="1" customWidth="1"/>
    <col min="23" max="23" width="4.5546875" style="1" bestFit="1" customWidth="1"/>
    <col min="24" max="24" width="8.88671875" style="1"/>
    <col min="25" max="25" width="24.6640625" style="1" bestFit="1" customWidth="1"/>
    <col min="26" max="26" width="7.5546875" style="1" bestFit="1" customWidth="1"/>
    <col min="27" max="27" width="9.109375" style="1" bestFit="1" customWidth="1"/>
    <col min="28" max="28" width="6.77734375" style="1" bestFit="1" customWidth="1"/>
    <col min="29" max="29" width="8.33203125" style="1" bestFit="1" customWidth="1"/>
    <col min="30" max="30" width="6.6640625" style="1" bestFit="1" customWidth="1"/>
    <col min="31" max="31" width="8.88671875" style="1"/>
    <col min="32" max="32" width="15.44140625" style="1" bestFit="1" customWidth="1"/>
    <col min="33" max="33" width="4.5546875" style="1" bestFit="1" customWidth="1"/>
    <col min="34" max="34" width="8.88671875" style="1"/>
    <col min="35" max="35" width="9.109375" style="1" bestFit="1" customWidth="1"/>
    <col min="36" max="36" width="7.5546875" style="1" bestFit="1" customWidth="1"/>
    <col min="37" max="38" width="15" style="1" bestFit="1" customWidth="1"/>
    <col min="39" max="39" width="24.6640625" style="1" bestFit="1" customWidth="1"/>
    <col min="40" max="40" width="19.88671875" style="1" bestFit="1" customWidth="1"/>
    <col min="41" max="41" width="4.5546875" style="1" bestFit="1" customWidth="1"/>
    <col min="42" max="16384" width="8.88671875" style="1"/>
  </cols>
  <sheetData>
    <row r="1" spans="1:41" x14ac:dyDescent="0.3">
      <c r="K1" s="2" t="s">
        <v>1</v>
      </c>
      <c r="L1" s="2"/>
      <c r="M1" s="2"/>
      <c r="N1" s="2"/>
      <c r="O1" s="2"/>
      <c r="R1" s="2" t="s">
        <v>2</v>
      </c>
      <c r="S1" s="2"/>
      <c r="T1" s="2"/>
      <c r="U1" s="2"/>
      <c r="V1" s="2"/>
      <c r="W1" s="2"/>
    </row>
    <row r="2" spans="1:41" x14ac:dyDescent="0.3">
      <c r="A2" s="1" t="s">
        <v>3</v>
      </c>
      <c r="B2" s="1" t="s">
        <v>23</v>
      </c>
      <c r="C2" s="1" t="s">
        <v>19</v>
      </c>
      <c r="D2" s="1" t="s">
        <v>22</v>
      </c>
      <c r="E2" s="1" t="s">
        <v>20</v>
      </c>
      <c r="F2" s="1" t="s">
        <v>21</v>
      </c>
      <c r="K2" s="1" t="s">
        <v>15</v>
      </c>
      <c r="L2" s="1" t="s">
        <v>4</v>
      </c>
      <c r="M2" s="1" t="s">
        <v>5</v>
      </c>
      <c r="N2" s="1" t="s">
        <v>6</v>
      </c>
      <c r="O2" s="1" t="s">
        <v>7</v>
      </c>
      <c r="R2" s="1" t="s">
        <v>19</v>
      </c>
      <c r="S2" s="1" t="s">
        <v>4</v>
      </c>
      <c r="T2" s="1" t="s">
        <v>5</v>
      </c>
      <c r="U2" s="1" t="s">
        <v>6</v>
      </c>
      <c r="V2" s="1" t="s">
        <v>7</v>
      </c>
      <c r="Y2" s="1" t="s">
        <v>19</v>
      </c>
      <c r="Z2" s="1" t="s">
        <v>4</v>
      </c>
      <c r="AA2" s="1" t="s">
        <v>5</v>
      </c>
      <c r="AB2" s="1" t="s">
        <v>6</v>
      </c>
      <c r="AC2" s="1" t="s">
        <v>7</v>
      </c>
      <c r="AD2" s="1" t="s">
        <v>25</v>
      </c>
      <c r="AF2" s="1" t="s">
        <v>8</v>
      </c>
      <c r="AG2" s="1">
        <f>0.9</f>
        <v>0.9</v>
      </c>
      <c r="AJ2" s="1" t="s">
        <v>23</v>
      </c>
      <c r="AK2" s="1" t="s">
        <v>19</v>
      </c>
      <c r="AL2" s="1" t="s">
        <v>22</v>
      </c>
      <c r="AM2" s="1" t="s">
        <v>20</v>
      </c>
      <c r="AN2" s="1" t="s">
        <v>21</v>
      </c>
    </row>
    <row r="3" spans="1:41" x14ac:dyDescent="0.3">
      <c r="A3" s="1" t="s">
        <v>4</v>
      </c>
      <c r="B3" s="1">
        <v>0.12</v>
      </c>
      <c r="C3" s="1">
        <v>27</v>
      </c>
      <c r="D3" s="1">
        <v>12</v>
      </c>
      <c r="E3" s="1">
        <v>46.55</v>
      </c>
      <c r="F3" s="1">
        <v>9.0299999999999994</v>
      </c>
      <c r="K3" s="1" t="s">
        <v>4</v>
      </c>
      <c r="L3" s="1">
        <v>1</v>
      </c>
      <c r="M3" s="1">
        <f>1</f>
        <v>1</v>
      </c>
      <c r="N3" s="1">
        <f>1</f>
        <v>1</v>
      </c>
      <c r="O3" s="1">
        <f>1</f>
        <v>1</v>
      </c>
      <c r="R3" s="1" t="s">
        <v>4</v>
      </c>
      <c r="S3" s="1">
        <f>L3/$L$7</f>
        <v>0.25</v>
      </c>
      <c r="T3" s="1">
        <f>M3/$M$7</f>
        <v>0.25</v>
      </c>
      <c r="U3" s="1">
        <f>N3/$N$7</f>
        <v>0.25</v>
      </c>
      <c r="V3" s="1">
        <f>O3/$O$7</f>
        <v>0.25</v>
      </c>
      <c r="W3" s="1">
        <f>(SUM(S3:V3))/4</f>
        <v>0.25</v>
      </c>
      <c r="Y3" s="1" t="s">
        <v>4</v>
      </c>
      <c r="Z3" s="1">
        <f>$W$3*L3</f>
        <v>0.25</v>
      </c>
      <c r="AA3" s="1">
        <f>$W$4*M3</f>
        <v>0.25</v>
      </c>
      <c r="AB3" s="1">
        <f>$W$5*N3</f>
        <v>0.25</v>
      </c>
      <c r="AC3" s="1">
        <f>$W$6*O3</f>
        <v>0.25</v>
      </c>
      <c r="AD3" s="1">
        <f>(SUM(Z3:AC3))/W3</f>
        <v>4</v>
      </c>
      <c r="AF3" s="1" t="s">
        <v>9</v>
      </c>
      <c r="AG3" s="1">
        <f>SUM(AD3:AD6)/4</f>
        <v>4</v>
      </c>
      <c r="AI3" s="1" t="s">
        <v>4</v>
      </c>
      <c r="AJ3" s="1">
        <f>$G$21*W24</f>
        <v>6.810057243987816E-2</v>
      </c>
      <c r="AK3" s="1">
        <f>$G$22*W3</f>
        <v>2.786024166203338E-2</v>
      </c>
      <c r="AL3" s="1">
        <f>$G$23*W10</f>
        <v>2.7922640451761665E-2</v>
      </c>
      <c r="AM3" s="1">
        <f>$G$24*W17</f>
        <v>0.1535186400212849</v>
      </c>
      <c r="AN3" s="1">
        <f>$G$25*W31</f>
        <v>5.7641255206418524E-2</v>
      </c>
      <c r="AO3" s="1">
        <f>SUM(AJ3:AN3)</f>
        <v>0.33504334978137662</v>
      </c>
    </row>
    <row r="4" spans="1:41" x14ac:dyDescent="0.3">
      <c r="A4" s="1" t="s">
        <v>5</v>
      </c>
      <c r="B4" s="1">
        <v>1.2672000000000003</v>
      </c>
      <c r="C4" s="1">
        <v>27</v>
      </c>
      <c r="D4" s="1">
        <v>21.5</v>
      </c>
      <c r="E4" s="1">
        <v>48.95</v>
      </c>
      <c r="F4" s="1">
        <v>7.1</v>
      </c>
      <c r="K4" s="1" t="s">
        <v>5</v>
      </c>
      <c r="L4" s="1">
        <f>1</f>
        <v>1</v>
      </c>
      <c r="M4" s="1">
        <v>1</v>
      </c>
      <c r="N4" s="1">
        <f>1</f>
        <v>1</v>
      </c>
      <c r="O4" s="1">
        <f>1</f>
        <v>1</v>
      </c>
      <c r="R4" s="1" t="s">
        <v>5</v>
      </c>
      <c r="S4" s="1">
        <f>L4/$L$7</f>
        <v>0.25</v>
      </c>
      <c r="T4" s="1">
        <f>M4/$M$7</f>
        <v>0.25</v>
      </c>
      <c r="U4" s="1">
        <f>N4/$N$7</f>
        <v>0.25</v>
      </c>
      <c r="V4" s="1">
        <f>O4/$O$7</f>
        <v>0.25</v>
      </c>
      <c r="W4" s="1">
        <f t="shared" ref="W4:W6" si="0">(SUM(S4:V4))/4</f>
        <v>0.25</v>
      </c>
      <c r="Y4" s="1" t="s">
        <v>5</v>
      </c>
      <c r="Z4" s="1">
        <f t="shared" ref="Z4:Z6" si="1">$W$3*L4</f>
        <v>0.25</v>
      </c>
      <c r="AA4" s="1">
        <f t="shared" ref="AA4:AA6" si="2">$W$4*M4</f>
        <v>0.25</v>
      </c>
      <c r="AB4" s="1">
        <f t="shared" ref="AB4:AB6" si="3">$W$5*N4</f>
        <v>0.25</v>
      </c>
      <c r="AC4" s="1">
        <f t="shared" ref="AC4:AC6" si="4">$W$6*O4</f>
        <v>0.25</v>
      </c>
      <c r="AD4" s="1">
        <f t="shared" ref="AD4:AD6" si="5">(SUM(Z4:AC4))/W4</f>
        <v>4</v>
      </c>
      <c r="AF4" s="1" t="s">
        <v>10</v>
      </c>
      <c r="AG4" s="1">
        <f>(AG3-4)/(4-1)</f>
        <v>0</v>
      </c>
      <c r="AI4" s="1" t="s">
        <v>5</v>
      </c>
      <c r="AJ4" s="1">
        <f>$G$21*W25</f>
        <v>6.810057243987816E-2</v>
      </c>
      <c r="AK4" s="1">
        <f>$G$22*W4</f>
        <v>2.786024166203338E-2</v>
      </c>
      <c r="AL4" s="1">
        <f>$G$23*W11</f>
        <v>4.3595649455551846E-2</v>
      </c>
      <c r="AM4" s="1">
        <f>$G$24*W18</f>
        <v>0.23160930081501246</v>
      </c>
      <c r="AN4" s="1">
        <f>$G$25*W32</f>
        <v>2.0318594854123472E-2</v>
      </c>
      <c r="AO4" s="1">
        <f t="shared" ref="AO4:AO6" si="6">SUM(AJ4:AN4)</f>
        <v>0.3914843592265993</v>
      </c>
    </row>
    <row r="5" spans="1:41" x14ac:dyDescent="0.3">
      <c r="A5" s="1" t="s">
        <v>6</v>
      </c>
      <c r="B5" s="1">
        <v>8.9965000000000011</v>
      </c>
      <c r="C5" s="1">
        <v>27</v>
      </c>
      <c r="D5" s="1">
        <v>2</v>
      </c>
      <c r="E5" s="1">
        <v>8.06</v>
      </c>
      <c r="F5" s="1">
        <v>5.52</v>
      </c>
      <c r="K5" s="1" t="s">
        <v>6</v>
      </c>
      <c r="L5" s="1">
        <f>1</f>
        <v>1</v>
      </c>
      <c r="M5" s="1">
        <f>1</f>
        <v>1</v>
      </c>
      <c r="N5" s="1">
        <v>1</v>
      </c>
      <c r="O5" s="1">
        <f>1</f>
        <v>1</v>
      </c>
      <c r="R5" s="1" t="s">
        <v>6</v>
      </c>
      <c r="S5" s="1">
        <f>L5/$L$7</f>
        <v>0.25</v>
      </c>
      <c r="T5" s="1">
        <f>M5/$M$7</f>
        <v>0.25</v>
      </c>
      <c r="U5" s="1">
        <f>N5/$N$7</f>
        <v>0.25</v>
      </c>
      <c r="V5" s="1">
        <f>O5/$O$7</f>
        <v>0.25</v>
      </c>
      <c r="W5" s="1">
        <f t="shared" si="0"/>
        <v>0.25</v>
      </c>
      <c r="Y5" s="1" t="s">
        <v>6</v>
      </c>
      <c r="Z5" s="1">
        <f t="shared" si="1"/>
        <v>0.25</v>
      </c>
      <c r="AA5" s="1">
        <f t="shared" si="2"/>
        <v>0.25</v>
      </c>
      <c r="AB5" s="1">
        <f t="shared" si="3"/>
        <v>0.25</v>
      </c>
      <c r="AC5" s="1">
        <f t="shared" si="4"/>
        <v>0.25</v>
      </c>
      <c r="AD5" s="1">
        <f t="shared" si="5"/>
        <v>4</v>
      </c>
      <c r="AF5" s="1" t="s">
        <v>11</v>
      </c>
      <c r="AG5" s="1">
        <f>AG4/AG2</f>
        <v>0</v>
      </c>
      <c r="AI5" s="1" t="s">
        <v>6</v>
      </c>
      <c r="AJ5" s="1">
        <f>$G$21*W26</f>
        <v>1.362011448797563E-2</v>
      </c>
      <c r="AK5" s="1">
        <f>$G$22*W5</f>
        <v>2.786024166203338E-2</v>
      </c>
      <c r="AL5" s="1">
        <f>$G$23*W12</f>
        <v>4.7854763951443932E-3</v>
      </c>
      <c r="AM5" s="1">
        <f>$G$24*W19</f>
        <v>1.9040025102533897E-2</v>
      </c>
      <c r="AN5" s="1">
        <f>$G$25*W33</f>
        <v>1.0051783520538031E-2</v>
      </c>
      <c r="AO5" s="1">
        <f t="shared" si="6"/>
        <v>7.5357641168225326E-2</v>
      </c>
    </row>
    <row r="6" spans="1:41" x14ac:dyDescent="0.3">
      <c r="A6" s="1" t="s">
        <v>7</v>
      </c>
      <c r="B6" s="1">
        <v>28.950391644908617</v>
      </c>
      <c r="C6" s="1">
        <v>27</v>
      </c>
      <c r="D6" s="1">
        <v>6.5</v>
      </c>
      <c r="E6" s="1">
        <v>28.87</v>
      </c>
      <c r="F6" s="1">
        <v>11.52</v>
      </c>
      <c r="K6" s="1" t="s">
        <v>7</v>
      </c>
      <c r="L6" s="1">
        <f>1</f>
        <v>1</v>
      </c>
      <c r="M6" s="1">
        <f>1</f>
        <v>1</v>
      </c>
      <c r="N6" s="1">
        <f>1</f>
        <v>1</v>
      </c>
      <c r="O6" s="1">
        <v>1</v>
      </c>
      <c r="R6" s="1" t="s">
        <v>7</v>
      </c>
      <c r="S6" s="1">
        <f>L6/$L$7</f>
        <v>0.25</v>
      </c>
      <c r="T6" s="1">
        <f>M6/$M$7</f>
        <v>0.25</v>
      </c>
      <c r="U6" s="1">
        <f>N6/$N$7</f>
        <v>0.25</v>
      </c>
      <c r="V6" s="1">
        <f>O6/$O$7</f>
        <v>0.25</v>
      </c>
      <c r="W6" s="1">
        <f t="shared" si="0"/>
        <v>0.25</v>
      </c>
      <c r="Y6" s="1" t="s">
        <v>7</v>
      </c>
      <c r="Z6" s="1">
        <f t="shared" si="1"/>
        <v>0.25</v>
      </c>
      <c r="AA6" s="1">
        <f t="shared" si="2"/>
        <v>0.25</v>
      </c>
      <c r="AB6" s="1">
        <f t="shared" si="3"/>
        <v>0.25</v>
      </c>
      <c r="AC6" s="1">
        <f t="shared" si="4"/>
        <v>0.25</v>
      </c>
      <c r="AD6" s="1">
        <f t="shared" si="5"/>
        <v>4</v>
      </c>
      <c r="AI6" s="1" t="s">
        <v>7</v>
      </c>
      <c r="AJ6" s="1">
        <f>$G$21*W27</f>
        <v>1.362011448797563E-2</v>
      </c>
      <c r="AK6" s="1">
        <f>$G$22*W6</f>
        <v>2.786024166203338E-2</v>
      </c>
      <c r="AL6" s="1">
        <f>$G$23*W13</f>
        <v>9.8660549177552702E-3</v>
      </c>
      <c r="AM6" s="1">
        <f>$G$24*W20</f>
        <v>3.8114275895482233E-2</v>
      </c>
      <c r="AN6" s="1">
        <f>$G$25*W34</f>
        <v>0.10865396286055223</v>
      </c>
      <c r="AO6" s="1">
        <f t="shared" si="6"/>
        <v>0.19811464982379873</v>
      </c>
    </row>
    <row r="7" spans="1:41" x14ac:dyDescent="0.3">
      <c r="K7" s="1" t="s">
        <v>12</v>
      </c>
      <c r="L7" s="1">
        <f>SUM(L3:L6)</f>
        <v>4</v>
      </c>
      <c r="M7" s="1">
        <f>SUM(M3:M6)</f>
        <v>4</v>
      </c>
      <c r="N7" s="1">
        <f>SUM(N3:N6)</f>
        <v>4</v>
      </c>
      <c r="O7" s="1">
        <f>SUM(O3:O6)</f>
        <v>4</v>
      </c>
      <c r="S7" s="1">
        <f>SUM(S3:S6)</f>
        <v>1</v>
      </c>
      <c r="T7" s="1">
        <f t="shared" ref="T7:W7" si="7">SUM(T3:T6)</f>
        <v>1</v>
      </c>
      <c r="U7" s="1">
        <f t="shared" si="7"/>
        <v>1</v>
      </c>
      <c r="V7" s="1">
        <f t="shared" si="7"/>
        <v>1</v>
      </c>
      <c r="W7" s="1">
        <f t="shared" si="7"/>
        <v>1</v>
      </c>
    </row>
    <row r="9" spans="1:41" x14ac:dyDescent="0.3">
      <c r="A9" s="1" t="s">
        <v>0</v>
      </c>
      <c r="K9" s="1" t="s">
        <v>22</v>
      </c>
      <c r="L9" s="1" t="s">
        <v>4</v>
      </c>
      <c r="M9" s="1" t="s">
        <v>5</v>
      </c>
      <c r="N9" s="1" t="s">
        <v>6</v>
      </c>
      <c r="O9" s="1" t="s">
        <v>7</v>
      </c>
      <c r="R9" s="1" t="s">
        <v>22</v>
      </c>
      <c r="S9" s="1" t="s">
        <v>4</v>
      </c>
      <c r="T9" s="1" t="s">
        <v>5</v>
      </c>
      <c r="U9" s="1" t="s">
        <v>6</v>
      </c>
      <c r="V9" s="1" t="s">
        <v>7</v>
      </c>
      <c r="Y9" s="1" t="s">
        <v>22</v>
      </c>
      <c r="Z9" s="1" t="s">
        <v>4</v>
      </c>
      <c r="AA9" s="1" t="s">
        <v>5</v>
      </c>
      <c r="AB9" s="1" t="s">
        <v>6</v>
      </c>
      <c r="AC9" s="1" t="s">
        <v>7</v>
      </c>
      <c r="AD9" s="1" t="s">
        <v>25</v>
      </c>
      <c r="AF9" s="1" t="s">
        <v>8</v>
      </c>
      <c r="AG9" s="1">
        <f>0.9</f>
        <v>0.9</v>
      </c>
    </row>
    <row r="10" spans="1:41" x14ac:dyDescent="0.3">
      <c r="B10" s="1" t="s">
        <v>23</v>
      </c>
      <c r="C10" s="1" t="s">
        <v>19</v>
      </c>
      <c r="D10" s="1" t="s">
        <v>22</v>
      </c>
      <c r="E10" s="1" t="s">
        <v>20</v>
      </c>
      <c r="F10" s="1" t="s">
        <v>21</v>
      </c>
      <c r="K10" s="1" t="s">
        <v>4</v>
      </c>
      <c r="L10" s="1">
        <v>1</v>
      </c>
      <c r="M10" s="1">
        <f>1/2</f>
        <v>0.5</v>
      </c>
      <c r="N10" s="1">
        <f>7</f>
        <v>7</v>
      </c>
      <c r="O10" s="1">
        <f>3</f>
        <v>3</v>
      </c>
      <c r="R10" s="1" t="s">
        <v>4</v>
      </c>
      <c r="S10" s="1">
        <f>L10/$L$14</f>
        <v>0.28767123287671231</v>
      </c>
      <c r="T10" s="1">
        <f>M10/$M$14</f>
        <v>0.26666666666666666</v>
      </c>
      <c r="U10" s="1">
        <f>N10/$N$14</f>
        <v>0.3888888888888889</v>
      </c>
      <c r="V10" s="1">
        <f>O10/$O$14</f>
        <v>0.35294117647058826</v>
      </c>
      <c r="W10" s="1">
        <f>(SUM(S10:V10))/4</f>
        <v>0.32404199122571403</v>
      </c>
      <c r="Y10" s="1" t="s">
        <v>4</v>
      </c>
      <c r="Z10" s="1">
        <f>$W$10*L10</f>
        <v>0.32404199122571403</v>
      </c>
      <c r="AA10" s="1">
        <f>$W$11*M10</f>
        <v>0.25296355985316499</v>
      </c>
      <c r="AB10" s="1">
        <f>$W$12*N10</f>
        <v>0.38874787357865526</v>
      </c>
      <c r="AC10" s="1">
        <f>$W$13*O10</f>
        <v>0.34348643567015846</v>
      </c>
      <c r="AD10" s="1">
        <f>(SUM(Z10:AC10))/W10</f>
        <v>4.0403401280660916</v>
      </c>
      <c r="AF10" s="1" t="s">
        <v>9</v>
      </c>
      <c r="AG10" s="1">
        <f>SUM(AD10:AD13)/4</f>
        <v>4.0315039720175845</v>
      </c>
    </row>
    <row r="11" spans="1:41" x14ac:dyDescent="0.3">
      <c r="A11" s="1" t="s">
        <v>23</v>
      </c>
      <c r="B11" s="1">
        <v>1</v>
      </c>
      <c r="C11" s="1">
        <v>2</v>
      </c>
      <c r="D11" s="1">
        <v>3</v>
      </c>
      <c r="E11" s="1">
        <f>1/4</f>
        <v>0.25</v>
      </c>
      <c r="F11" s="1">
        <f>1/2</f>
        <v>0.5</v>
      </c>
      <c r="K11" s="1" t="s">
        <v>5</v>
      </c>
      <c r="L11" s="1">
        <f>1/M10</f>
        <v>2</v>
      </c>
      <c r="M11" s="1">
        <v>1</v>
      </c>
      <c r="N11" s="1">
        <f>8</f>
        <v>8</v>
      </c>
      <c r="O11" s="1">
        <f>4</f>
        <v>4</v>
      </c>
      <c r="R11" s="1" t="s">
        <v>5</v>
      </c>
      <c r="S11" s="1">
        <f>L11/$L$14</f>
        <v>0.57534246575342463</v>
      </c>
      <c r="T11" s="1">
        <f>M11/$M$14</f>
        <v>0.53333333333333333</v>
      </c>
      <c r="U11" s="1">
        <f>N11/$N$14</f>
        <v>0.44444444444444442</v>
      </c>
      <c r="V11" s="1">
        <f>O11/$O$14</f>
        <v>0.47058823529411764</v>
      </c>
      <c r="W11" s="1">
        <f t="shared" ref="W11:W13" si="8">(SUM(S11:V11))/4</f>
        <v>0.50592711970632998</v>
      </c>
      <c r="Y11" s="1" t="s">
        <v>5</v>
      </c>
      <c r="Z11" s="1">
        <f t="shared" ref="Z11:Z13" si="9">$W$10*L11</f>
        <v>0.64808398245142806</v>
      </c>
      <c r="AA11" s="1">
        <f t="shared" ref="AA11:AA13" si="10">$W$11*M11</f>
        <v>0.50592711970632998</v>
      </c>
      <c r="AB11" s="1">
        <f t="shared" ref="AB11:AB13" si="11">$W$12*N11</f>
        <v>0.44428328408989171</v>
      </c>
      <c r="AC11" s="1">
        <f t="shared" ref="AC11:AC13" si="12">$W$13*O11</f>
        <v>0.45798191422687795</v>
      </c>
      <c r="AD11" s="1">
        <f t="shared" ref="AD11:AD13" si="13">(SUM(Z11:AC11))/W11</f>
        <v>4.0643725556125787</v>
      </c>
      <c r="AF11" s="1" t="s">
        <v>10</v>
      </c>
      <c r="AG11" s="1">
        <f>(AG10-4)/(4-1)</f>
        <v>1.0501324005861493E-2</v>
      </c>
    </row>
    <row r="12" spans="1:41" x14ac:dyDescent="0.3">
      <c r="A12" s="1" t="s">
        <v>19</v>
      </c>
      <c r="B12" s="1">
        <f>1/C$11</f>
        <v>0.5</v>
      </c>
      <c r="C12" s="1">
        <v>1</v>
      </c>
      <c r="D12" s="1">
        <f>2</f>
        <v>2</v>
      </c>
      <c r="E12" s="1">
        <f>1/4</f>
        <v>0.25</v>
      </c>
      <c r="F12" s="1">
        <f>1/2</f>
        <v>0.5</v>
      </c>
      <c r="K12" s="1" t="s">
        <v>6</v>
      </c>
      <c r="L12" s="1">
        <f>1/N10</f>
        <v>0.14285714285714285</v>
      </c>
      <c r="M12" s="1">
        <f>1/N11</f>
        <v>0.125</v>
      </c>
      <c r="N12" s="1">
        <v>1</v>
      </c>
      <c r="O12" s="1">
        <f>1/2</f>
        <v>0.5</v>
      </c>
      <c r="R12" s="1" t="s">
        <v>6</v>
      </c>
      <c r="S12" s="1">
        <f>L12/$L$14</f>
        <v>4.1095890410958902E-2</v>
      </c>
      <c r="T12" s="1">
        <f>M12/$M$14</f>
        <v>6.6666666666666666E-2</v>
      </c>
      <c r="U12" s="1">
        <f>N12/$N$14</f>
        <v>5.5555555555555552E-2</v>
      </c>
      <c r="V12" s="1">
        <f>O12/$O$14</f>
        <v>5.8823529411764705E-2</v>
      </c>
      <c r="W12" s="1">
        <f t="shared" si="8"/>
        <v>5.5535410511236463E-2</v>
      </c>
      <c r="Y12" s="1" t="s">
        <v>6</v>
      </c>
      <c r="Z12" s="1">
        <f t="shared" si="9"/>
        <v>4.6291713032244858E-2</v>
      </c>
      <c r="AA12" s="1">
        <f t="shared" si="10"/>
        <v>6.3240889963291247E-2</v>
      </c>
      <c r="AB12" s="1">
        <f t="shared" si="11"/>
        <v>5.5535410511236463E-2</v>
      </c>
      <c r="AC12" s="1">
        <f t="shared" si="12"/>
        <v>5.7247739278359744E-2</v>
      </c>
      <c r="AD12" s="1">
        <f t="shared" si="13"/>
        <v>4.0031351301554032</v>
      </c>
      <c r="AF12" s="1" t="s">
        <v>11</v>
      </c>
      <c r="AG12" s="1">
        <f>AG11/AG9</f>
        <v>1.1668137784290548E-2</v>
      </c>
    </row>
    <row r="13" spans="1:41" x14ac:dyDescent="0.3">
      <c r="A13" s="1" t="s">
        <v>22</v>
      </c>
      <c r="B13" s="1">
        <f>1/D$11</f>
        <v>0.33333333333333331</v>
      </c>
      <c r="C13" s="1">
        <f>1/D12</f>
        <v>0.5</v>
      </c>
      <c r="D13" s="1">
        <v>1</v>
      </c>
      <c r="E13" s="1">
        <f>1/3</f>
        <v>0.33333333333333331</v>
      </c>
      <c r="F13" s="1">
        <f>1/2</f>
        <v>0.5</v>
      </c>
      <c r="K13" s="1" t="s">
        <v>7</v>
      </c>
      <c r="L13" s="1">
        <f>1/O10</f>
        <v>0.33333333333333331</v>
      </c>
      <c r="M13" s="1">
        <f>1/O11</f>
        <v>0.25</v>
      </c>
      <c r="N13" s="1">
        <f>1/O12</f>
        <v>2</v>
      </c>
      <c r="O13" s="1">
        <v>1</v>
      </c>
      <c r="R13" s="1" t="s">
        <v>7</v>
      </c>
      <c r="S13" s="1">
        <f>L13/$L$14</f>
        <v>9.5890410958904104E-2</v>
      </c>
      <c r="T13" s="1">
        <f>M13/$M$14</f>
        <v>0.13333333333333333</v>
      </c>
      <c r="U13" s="1">
        <f>N13/$N$14</f>
        <v>0.1111111111111111</v>
      </c>
      <c r="V13" s="1">
        <f>O13/$O$14</f>
        <v>0.11764705882352941</v>
      </c>
      <c r="W13" s="1">
        <f t="shared" si="8"/>
        <v>0.11449547855671949</v>
      </c>
      <c r="Y13" s="1" t="s">
        <v>7</v>
      </c>
      <c r="Z13" s="1">
        <f t="shared" si="9"/>
        <v>0.10801399707523801</v>
      </c>
      <c r="AA13" s="1">
        <f t="shared" si="10"/>
        <v>0.12648177992658249</v>
      </c>
      <c r="AB13" s="1">
        <f t="shared" si="11"/>
        <v>0.11107082102247293</v>
      </c>
      <c r="AC13" s="1">
        <f t="shared" si="12"/>
        <v>0.11449547855671949</v>
      </c>
      <c r="AD13" s="1">
        <f t="shared" si="13"/>
        <v>4.0181680742362635</v>
      </c>
    </row>
    <row r="14" spans="1:41" x14ac:dyDescent="0.3">
      <c r="A14" s="1" t="s">
        <v>20</v>
      </c>
      <c r="B14" s="1">
        <f>1/E$11</f>
        <v>4</v>
      </c>
      <c r="C14" s="1">
        <f>1/E12</f>
        <v>4</v>
      </c>
      <c r="D14" s="1">
        <f>1/E13</f>
        <v>3</v>
      </c>
      <c r="E14" s="1">
        <v>1</v>
      </c>
      <c r="F14" s="1">
        <f>3</f>
        <v>3</v>
      </c>
      <c r="K14" s="1" t="s">
        <v>12</v>
      </c>
      <c r="L14" s="1">
        <f>SUM(L10:L13)</f>
        <v>3.4761904761904763</v>
      </c>
      <c r="M14" s="1">
        <f>SUM(M10:M13)</f>
        <v>1.875</v>
      </c>
      <c r="N14" s="1">
        <f>SUM(N10:N13)</f>
        <v>18</v>
      </c>
      <c r="O14" s="1">
        <f>SUM(O10:O13)</f>
        <v>8.5</v>
      </c>
    </row>
    <row r="15" spans="1:41" x14ac:dyDescent="0.3">
      <c r="A15" s="1" t="s">
        <v>21</v>
      </c>
      <c r="B15" s="1">
        <f>1/F$11</f>
        <v>2</v>
      </c>
      <c r="C15" s="1">
        <f>1/F12</f>
        <v>2</v>
      </c>
      <c r="D15" s="1">
        <f>1/F13</f>
        <v>2</v>
      </c>
      <c r="E15" s="1">
        <f>1/F14</f>
        <v>0.33333333333333331</v>
      </c>
      <c r="F15" s="1">
        <v>1</v>
      </c>
    </row>
    <row r="16" spans="1:41" x14ac:dyDescent="0.3">
      <c r="A16" s="1" t="s">
        <v>12</v>
      </c>
      <c r="B16" s="1">
        <f>SUM(B11:B15)</f>
        <v>7.833333333333333</v>
      </c>
      <c r="C16" s="1">
        <f t="shared" ref="C16:F16" si="14">SUM(C11:C15)</f>
        <v>9.5</v>
      </c>
      <c r="D16" s="1">
        <f t="shared" si="14"/>
        <v>11</v>
      </c>
      <c r="E16" s="1">
        <f t="shared" si="14"/>
        <v>2.1666666666666665</v>
      </c>
      <c r="F16" s="1">
        <f t="shared" si="14"/>
        <v>5.5</v>
      </c>
      <c r="K16" s="1" t="s">
        <v>20</v>
      </c>
      <c r="L16" s="1" t="s">
        <v>4</v>
      </c>
      <c r="M16" s="1" t="s">
        <v>5</v>
      </c>
      <c r="N16" s="1" t="s">
        <v>6</v>
      </c>
      <c r="O16" s="1" t="s">
        <v>7</v>
      </c>
      <c r="R16" s="1" t="s">
        <v>20</v>
      </c>
      <c r="S16" s="1" t="s">
        <v>4</v>
      </c>
      <c r="T16" s="1" t="s">
        <v>5</v>
      </c>
      <c r="U16" s="1" t="s">
        <v>6</v>
      </c>
      <c r="V16" s="1" t="s">
        <v>7</v>
      </c>
      <c r="Y16" s="1" t="s">
        <v>20</v>
      </c>
      <c r="Z16" s="1" t="s">
        <v>4</v>
      </c>
      <c r="AA16" s="1" t="s">
        <v>5</v>
      </c>
      <c r="AB16" s="1" t="s">
        <v>6</v>
      </c>
      <c r="AC16" s="1" t="s">
        <v>7</v>
      </c>
      <c r="AD16" s="1" t="s">
        <v>25</v>
      </c>
      <c r="AF16" s="1" t="s">
        <v>8</v>
      </c>
      <c r="AG16" s="1">
        <f>0.9</f>
        <v>0.9</v>
      </c>
    </row>
    <row r="17" spans="1:33" x14ac:dyDescent="0.3">
      <c r="K17" s="1" t="s">
        <v>4</v>
      </c>
      <c r="L17" s="1">
        <v>1</v>
      </c>
      <c r="M17" s="1">
        <f>1/2</f>
        <v>0.5</v>
      </c>
      <c r="N17" s="1">
        <f>8</f>
        <v>8</v>
      </c>
      <c r="O17" s="1">
        <f>6</f>
        <v>6</v>
      </c>
      <c r="R17" s="1" t="s">
        <v>4</v>
      </c>
      <c r="S17" s="1">
        <f>L17/$L$21</f>
        <v>0.30379746835443039</v>
      </c>
      <c r="T17" s="1">
        <f>M17/$M$21</f>
        <v>0.28506787330316741</v>
      </c>
      <c r="U17" s="1">
        <f>N17/$N$21</f>
        <v>0.38095238095238093</v>
      </c>
      <c r="V17" s="1">
        <f>O17/$O$21</f>
        <v>0.41860465116279066</v>
      </c>
      <c r="W17" s="1">
        <f>(SUM(S17:V17))/4</f>
        <v>0.34710559344319236</v>
      </c>
      <c r="Y17" s="1" t="s">
        <v>4</v>
      </c>
      <c r="Z17" s="1">
        <f>$W$17*L17</f>
        <v>0.34710559344319236</v>
      </c>
      <c r="AA17" s="1">
        <f>$W$18*M17</f>
        <v>0.26183427561373496</v>
      </c>
      <c r="AB17" s="1">
        <f>$W$19*N17</f>
        <v>0.34439592281286507</v>
      </c>
      <c r="AC17" s="1">
        <f>$W$20*O17</f>
        <v>0.51705818986637708</v>
      </c>
      <c r="AD17" s="1">
        <f>(SUM(Z17:AC17))/W17</f>
        <v>4.2361575541041105</v>
      </c>
      <c r="AF17" s="1" t="s">
        <v>9</v>
      </c>
      <c r="AG17" s="1">
        <f>SUM(AD17:AD20)/4</f>
        <v>4.1296058437633754</v>
      </c>
    </row>
    <row r="18" spans="1:33" x14ac:dyDescent="0.3">
      <c r="K18" s="1" t="s">
        <v>5</v>
      </c>
      <c r="L18" s="1">
        <f>1/$M$17</f>
        <v>2</v>
      </c>
      <c r="M18" s="1">
        <v>1</v>
      </c>
      <c r="N18" s="1">
        <f>9</f>
        <v>9</v>
      </c>
      <c r="O18" s="1">
        <f>7</f>
        <v>7</v>
      </c>
      <c r="R18" s="1" t="s">
        <v>5</v>
      </c>
      <c r="S18" s="1">
        <f t="shared" ref="S18:S20" si="15">L18/$L$21</f>
        <v>0.60759493670886078</v>
      </c>
      <c r="T18" s="1">
        <f t="shared" ref="T18:T20" si="16">M18/$M$21</f>
        <v>0.57013574660633481</v>
      </c>
      <c r="U18" s="1">
        <f t="shared" ref="U18:U20" si="17">N18/$N$21</f>
        <v>0.42857142857142855</v>
      </c>
      <c r="V18" s="1">
        <f t="shared" ref="V18:V20" si="18">O18/$O$21</f>
        <v>0.48837209302325579</v>
      </c>
      <c r="W18" s="1">
        <f t="shared" ref="W18:W20" si="19">(SUM(S18:V18))/4</f>
        <v>0.52366855122746991</v>
      </c>
      <c r="Y18" s="1" t="s">
        <v>5</v>
      </c>
      <c r="Z18" s="1">
        <f t="shared" ref="Z18:Z20" si="20">$W$17*L18</f>
        <v>0.69421118688638472</v>
      </c>
      <c r="AA18" s="1">
        <f t="shared" ref="AA18:AA20" si="21">$W$18*M18</f>
        <v>0.52366855122746991</v>
      </c>
      <c r="AB18" s="1">
        <f t="shared" ref="AB18:AB20" si="22">$W$19*N18</f>
        <v>0.38744541316447323</v>
      </c>
      <c r="AC18" s="1">
        <f t="shared" ref="AC18:AC20" si="23">$W$20*O18</f>
        <v>0.6032345548441066</v>
      </c>
      <c r="AD18" s="1">
        <f t="shared" ref="AD18:AD20" si="24">(SUM(Z18:AC18))/W18</f>
        <v>4.2174763043257215</v>
      </c>
      <c r="AF18" s="1" t="s">
        <v>10</v>
      </c>
      <c r="AG18" s="1">
        <f>(AG17-4)/(4-1)</f>
        <v>4.3201947921125118E-2</v>
      </c>
    </row>
    <row r="19" spans="1:33" x14ac:dyDescent="0.3">
      <c r="K19" s="1" t="s">
        <v>6</v>
      </c>
      <c r="L19" s="1">
        <f>1/$N$17</f>
        <v>0.125</v>
      </c>
      <c r="M19" s="1">
        <f>1/$N$18</f>
        <v>0.1111111111111111</v>
      </c>
      <c r="N19" s="1">
        <v>1</v>
      </c>
      <c r="O19" s="1">
        <f>1/3</f>
        <v>0.33333333333333331</v>
      </c>
      <c r="R19" s="1" t="s">
        <v>6</v>
      </c>
      <c r="S19" s="1">
        <f t="shared" si="15"/>
        <v>3.7974683544303799E-2</v>
      </c>
      <c r="T19" s="1">
        <f t="shared" si="16"/>
        <v>6.3348416289592757E-2</v>
      </c>
      <c r="U19" s="1">
        <f t="shared" si="17"/>
        <v>4.7619047619047616E-2</v>
      </c>
      <c r="V19" s="1">
        <f t="shared" si="18"/>
        <v>2.3255813953488368E-2</v>
      </c>
      <c r="W19" s="1">
        <f t="shared" si="19"/>
        <v>4.3049490351608134E-2</v>
      </c>
      <c r="Y19" s="1" t="s">
        <v>6</v>
      </c>
      <c r="Z19" s="1">
        <f t="shared" si="20"/>
        <v>4.3388199180399045E-2</v>
      </c>
      <c r="AA19" s="1">
        <f t="shared" si="21"/>
        <v>5.818539458082999E-2</v>
      </c>
      <c r="AB19" s="1">
        <f t="shared" si="22"/>
        <v>4.3049490351608134E-2</v>
      </c>
      <c r="AC19" s="1">
        <f t="shared" si="23"/>
        <v>2.8725454992576505E-2</v>
      </c>
      <c r="AD19" s="1">
        <f t="shared" si="24"/>
        <v>4.026726859936872</v>
      </c>
      <c r="AF19" s="1" t="s">
        <v>11</v>
      </c>
      <c r="AG19" s="1">
        <f>AG18/AG16</f>
        <v>4.8002164356805682E-2</v>
      </c>
    </row>
    <row r="20" spans="1:33" x14ac:dyDescent="0.3">
      <c r="B20" s="1" t="s">
        <v>14</v>
      </c>
      <c r="C20" s="1" t="s">
        <v>15</v>
      </c>
      <c r="D20" s="1" t="s">
        <v>16</v>
      </c>
      <c r="E20" s="1" t="s">
        <v>17</v>
      </c>
      <c r="F20" s="1" t="s">
        <v>18</v>
      </c>
      <c r="G20" s="1" t="s">
        <v>13</v>
      </c>
      <c r="K20" s="1" t="s">
        <v>7</v>
      </c>
      <c r="L20" s="1">
        <f>1/$O$17</f>
        <v>0.16666666666666666</v>
      </c>
      <c r="M20" s="1">
        <f>1/$O$18</f>
        <v>0.14285714285714285</v>
      </c>
      <c r="N20" s="1">
        <f>1/$O$19</f>
        <v>3</v>
      </c>
      <c r="O20" s="1">
        <v>1</v>
      </c>
      <c r="R20" s="1" t="s">
        <v>7</v>
      </c>
      <c r="S20" s="1">
        <f t="shared" si="15"/>
        <v>5.0632911392405063E-2</v>
      </c>
      <c r="T20" s="1">
        <f t="shared" si="16"/>
        <v>8.1447963800904979E-2</v>
      </c>
      <c r="U20" s="1">
        <f t="shared" si="17"/>
        <v>0.14285714285714285</v>
      </c>
      <c r="V20" s="1">
        <f t="shared" si="18"/>
        <v>6.9767441860465115E-2</v>
      </c>
      <c r="W20" s="1">
        <f t="shared" si="19"/>
        <v>8.6176364977729514E-2</v>
      </c>
      <c r="Y20" s="1" t="s">
        <v>7</v>
      </c>
      <c r="Z20" s="1">
        <f t="shared" si="20"/>
        <v>5.785093224053206E-2</v>
      </c>
      <c r="AA20" s="1">
        <f t="shared" si="21"/>
        <v>7.48097930324957E-2</v>
      </c>
      <c r="AB20" s="1">
        <f t="shared" si="22"/>
        <v>0.12914847105482441</v>
      </c>
      <c r="AC20" s="1">
        <f t="shared" si="23"/>
        <v>8.6176364977729514E-2</v>
      </c>
      <c r="AD20" s="1">
        <f t="shared" si="24"/>
        <v>4.0380626566867992</v>
      </c>
    </row>
    <row r="21" spans="1:33" x14ac:dyDescent="0.3">
      <c r="A21" s="1" t="s">
        <v>14</v>
      </c>
      <c r="B21" s="1">
        <f>B11/$B$16</f>
        <v>0.12765957446808512</v>
      </c>
      <c r="C21" s="1">
        <f>C11/$C$16</f>
        <v>0.21052631578947367</v>
      </c>
      <c r="D21" s="1">
        <f>D11/$D$16</f>
        <v>0.27272727272727271</v>
      </c>
      <c r="E21" s="1">
        <f>E11/$E$16</f>
        <v>0.11538461538461539</v>
      </c>
      <c r="F21" s="1">
        <f>F11/$F$16</f>
        <v>9.0909090909090912E-2</v>
      </c>
      <c r="G21" s="1">
        <f>(SUM(B21:F21))/5</f>
        <v>0.16344137385570756</v>
      </c>
      <c r="K21" s="1" t="s">
        <v>12</v>
      </c>
      <c r="L21" s="1">
        <f>SUM(L17:L20)</f>
        <v>3.2916666666666665</v>
      </c>
      <c r="M21" s="1">
        <f t="shared" ref="M21:O21" si="25">SUM(M17:M20)</f>
        <v>1.753968253968254</v>
      </c>
      <c r="N21" s="1">
        <f t="shared" si="25"/>
        <v>21</v>
      </c>
      <c r="O21" s="1">
        <f t="shared" si="25"/>
        <v>14.333333333333334</v>
      </c>
      <c r="S21" s="1">
        <f>SUM(S17:S20)</f>
        <v>1</v>
      </c>
    </row>
    <row r="22" spans="1:33" x14ac:dyDescent="0.3">
      <c r="A22" s="1" t="s">
        <v>15</v>
      </c>
      <c r="B22" s="1">
        <f t="shared" ref="B22:B25" si="26">B12/$B$16</f>
        <v>6.3829787234042562E-2</v>
      </c>
      <c r="C22" s="1">
        <f t="shared" ref="C22:C25" si="27">C12/$C$16</f>
        <v>0.10526315789473684</v>
      </c>
      <c r="D22" s="1">
        <f t="shared" ref="D22:D25" si="28">D12/$D$16</f>
        <v>0.18181818181818182</v>
      </c>
      <c r="E22" s="1">
        <f t="shared" ref="E22:E25" si="29">E12/$E$16</f>
        <v>0.11538461538461539</v>
      </c>
      <c r="F22" s="1">
        <f t="shared" ref="F22:F25" si="30">F12/$F$16</f>
        <v>9.0909090909090912E-2</v>
      </c>
      <c r="G22" s="1">
        <f t="shared" ref="G22:G25" si="31">(SUM(B22:F22))/5</f>
        <v>0.11144096664813352</v>
      </c>
    </row>
    <row r="23" spans="1:33" x14ac:dyDescent="0.3">
      <c r="A23" s="1" t="s">
        <v>16</v>
      </c>
      <c r="B23" s="1">
        <f t="shared" si="26"/>
        <v>4.2553191489361701E-2</v>
      </c>
      <c r="C23" s="1">
        <f t="shared" si="27"/>
        <v>5.2631578947368418E-2</v>
      </c>
      <c r="D23" s="1">
        <f t="shared" si="28"/>
        <v>9.0909090909090912E-2</v>
      </c>
      <c r="E23" s="1">
        <f t="shared" si="29"/>
        <v>0.15384615384615385</v>
      </c>
      <c r="F23" s="1">
        <f t="shared" si="30"/>
        <v>9.0909090909090912E-2</v>
      </c>
      <c r="G23" s="1">
        <f t="shared" si="31"/>
        <v>8.6169821220213175E-2</v>
      </c>
      <c r="K23" s="1" t="s">
        <v>23</v>
      </c>
      <c r="L23" s="1" t="s">
        <v>4</v>
      </c>
      <c r="M23" s="1" t="s">
        <v>5</v>
      </c>
      <c r="N23" s="1" t="s">
        <v>6</v>
      </c>
      <c r="O23" s="1" t="s">
        <v>7</v>
      </c>
      <c r="R23" s="1" t="s">
        <v>23</v>
      </c>
      <c r="S23" s="1" t="s">
        <v>4</v>
      </c>
      <c r="T23" s="1" t="s">
        <v>5</v>
      </c>
      <c r="U23" s="1" t="s">
        <v>6</v>
      </c>
      <c r="V23" s="1" t="s">
        <v>7</v>
      </c>
      <c r="Y23" s="1" t="s">
        <v>23</v>
      </c>
      <c r="Z23" s="1" t="s">
        <v>4</v>
      </c>
      <c r="AA23" s="1" t="s">
        <v>5</v>
      </c>
      <c r="AB23" s="1" t="s">
        <v>6</v>
      </c>
      <c r="AC23" s="1" t="s">
        <v>7</v>
      </c>
      <c r="AD23" s="1" t="s">
        <v>25</v>
      </c>
      <c r="AF23" s="1" t="s">
        <v>8</v>
      </c>
      <c r="AG23" s="1">
        <f>0.9</f>
        <v>0.9</v>
      </c>
    </row>
    <row r="24" spans="1:33" x14ac:dyDescent="0.3">
      <c r="A24" s="1" t="s">
        <v>17</v>
      </c>
      <c r="B24" s="1">
        <f t="shared" si="26"/>
        <v>0.5106382978723405</v>
      </c>
      <c r="C24" s="1">
        <f t="shared" si="27"/>
        <v>0.42105263157894735</v>
      </c>
      <c r="D24" s="1">
        <f t="shared" si="28"/>
        <v>0.27272727272727271</v>
      </c>
      <c r="E24" s="1">
        <f t="shared" si="29"/>
        <v>0.46153846153846156</v>
      </c>
      <c r="F24" s="1">
        <f t="shared" si="30"/>
        <v>0.54545454545454541</v>
      </c>
      <c r="G24" s="1">
        <f t="shared" si="31"/>
        <v>0.44228224183431353</v>
      </c>
      <c r="K24" s="1" t="s">
        <v>4</v>
      </c>
      <c r="L24" s="1">
        <v>1</v>
      </c>
      <c r="M24" s="1">
        <f>1</f>
        <v>1</v>
      </c>
      <c r="N24" s="1">
        <f>5</f>
        <v>5</v>
      </c>
      <c r="O24" s="1">
        <f>5</f>
        <v>5</v>
      </c>
      <c r="R24" s="1" t="s">
        <v>4</v>
      </c>
      <c r="S24" s="1">
        <f>L24/$L$28</f>
        <v>0.41666666666666663</v>
      </c>
      <c r="T24" s="1">
        <f>M24/$M$28</f>
        <v>0.41666666666666663</v>
      </c>
      <c r="U24" s="1">
        <f>N24/$N$28</f>
        <v>0.41666666666666669</v>
      </c>
      <c r="V24" s="1">
        <f>O24/$O$28</f>
        <v>0.41666666666666669</v>
      </c>
      <c r="W24" s="1">
        <f>(SUM(S24:V24))/4</f>
        <v>0.41666666666666669</v>
      </c>
      <c r="Y24" s="1" t="s">
        <v>4</v>
      </c>
      <c r="Z24" s="1">
        <f>$W$24*L24</f>
        <v>0.41666666666666669</v>
      </c>
      <c r="AA24" s="1">
        <f>$W$25*M24</f>
        <v>0.41666666666666669</v>
      </c>
      <c r="AB24" s="1">
        <f>$W$26*N24</f>
        <v>0.41666666666666663</v>
      </c>
      <c r="AC24" s="1">
        <f>$W$27*O24</f>
        <v>0.41666666666666663</v>
      </c>
      <c r="AD24" s="1">
        <f>(SUM(Z24:AC24))/W24</f>
        <v>3.9999999999999996</v>
      </c>
      <c r="AF24" s="1" t="s">
        <v>9</v>
      </c>
      <c r="AG24" s="1">
        <f>SUM(AD24:AD27)/4</f>
        <v>4</v>
      </c>
    </row>
    <row r="25" spans="1:33" x14ac:dyDescent="0.3">
      <c r="A25" s="1" t="s">
        <v>18</v>
      </c>
      <c r="B25" s="1">
        <f t="shared" si="26"/>
        <v>0.25531914893617025</v>
      </c>
      <c r="C25" s="1">
        <f t="shared" si="27"/>
        <v>0.21052631578947367</v>
      </c>
      <c r="D25" s="1">
        <f t="shared" si="28"/>
        <v>0.18181818181818182</v>
      </c>
      <c r="E25" s="1">
        <f t="shared" si="29"/>
        <v>0.15384615384615385</v>
      </c>
      <c r="F25" s="1">
        <f t="shared" si="30"/>
        <v>0.18181818181818182</v>
      </c>
      <c r="G25" s="1">
        <f t="shared" si="31"/>
        <v>0.19666559644163226</v>
      </c>
      <c r="K25" s="1" t="s">
        <v>5</v>
      </c>
      <c r="L25" s="1">
        <f>1/$M$24</f>
        <v>1</v>
      </c>
      <c r="M25" s="1">
        <v>1</v>
      </c>
      <c r="N25" s="1">
        <f>5</f>
        <v>5</v>
      </c>
      <c r="O25" s="1">
        <f>5</f>
        <v>5</v>
      </c>
      <c r="R25" s="1" t="s">
        <v>5</v>
      </c>
      <c r="S25" s="1">
        <f>L25/$L$28</f>
        <v>0.41666666666666663</v>
      </c>
      <c r="T25" s="1">
        <f>M25/$M$28</f>
        <v>0.41666666666666663</v>
      </c>
      <c r="U25" s="1">
        <f>N25/$N$28</f>
        <v>0.41666666666666669</v>
      </c>
      <c r="V25" s="1">
        <f>O25/$O$28</f>
        <v>0.41666666666666669</v>
      </c>
      <c r="W25" s="1">
        <f t="shared" ref="W25:W27" si="32">(SUM(S25:V25))/4</f>
        <v>0.41666666666666669</v>
      </c>
      <c r="Y25" s="1" t="s">
        <v>5</v>
      </c>
      <c r="Z25" s="1">
        <f t="shared" ref="Z25:Z27" si="33">$W$24*L25</f>
        <v>0.41666666666666669</v>
      </c>
      <c r="AA25" s="1">
        <f t="shared" ref="AA25:AA27" si="34">$W$25*M25</f>
        <v>0.41666666666666669</v>
      </c>
      <c r="AB25" s="1">
        <f t="shared" ref="AB25:AB27" si="35">$W$26*N25</f>
        <v>0.41666666666666663</v>
      </c>
      <c r="AC25" s="1">
        <f t="shared" ref="AC25:AC27" si="36">$W$27*O25</f>
        <v>0.41666666666666663</v>
      </c>
      <c r="AD25" s="1">
        <f t="shared" ref="AD25:AD27" si="37">(SUM(Z25:AC25))/W25</f>
        <v>3.9999999999999996</v>
      </c>
      <c r="AF25" s="1" t="s">
        <v>10</v>
      </c>
      <c r="AG25" s="1">
        <f>(AG24-4)/(4-1)</f>
        <v>0</v>
      </c>
    </row>
    <row r="26" spans="1:33" x14ac:dyDescent="0.3">
      <c r="K26" s="1" t="s">
        <v>6</v>
      </c>
      <c r="L26" s="1">
        <f>1/$N$24</f>
        <v>0.2</v>
      </c>
      <c r="M26" s="1">
        <f>1/$N$25</f>
        <v>0.2</v>
      </c>
      <c r="N26" s="1">
        <v>1</v>
      </c>
      <c r="O26" s="1">
        <f>1</f>
        <v>1</v>
      </c>
      <c r="R26" s="1" t="s">
        <v>6</v>
      </c>
      <c r="S26" s="1">
        <f>L26/$L$28</f>
        <v>8.3333333333333329E-2</v>
      </c>
      <c r="T26" s="1">
        <f>M26/$M$28</f>
        <v>8.3333333333333329E-2</v>
      </c>
      <c r="U26" s="1">
        <f>N26/$N$28</f>
        <v>8.3333333333333329E-2</v>
      </c>
      <c r="V26" s="1">
        <f>O26/$O$28</f>
        <v>8.3333333333333329E-2</v>
      </c>
      <c r="W26" s="1">
        <f t="shared" si="32"/>
        <v>8.3333333333333329E-2</v>
      </c>
      <c r="Y26" s="1" t="s">
        <v>6</v>
      </c>
      <c r="Z26" s="1">
        <f t="shared" si="33"/>
        <v>8.3333333333333343E-2</v>
      </c>
      <c r="AA26" s="1">
        <f t="shared" si="34"/>
        <v>8.3333333333333343E-2</v>
      </c>
      <c r="AB26" s="1">
        <f t="shared" si="35"/>
        <v>8.3333333333333329E-2</v>
      </c>
      <c r="AC26" s="1">
        <f t="shared" si="36"/>
        <v>8.3333333333333329E-2</v>
      </c>
      <c r="AD26" s="1">
        <f t="shared" si="37"/>
        <v>4</v>
      </c>
      <c r="AF26" s="1" t="s">
        <v>11</v>
      </c>
      <c r="AG26" s="1">
        <f>AG25/AG23</f>
        <v>0</v>
      </c>
    </row>
    <row r="27" spans="1:33" x14ac:dyDescent="0.3">
      <c r="K27" s="1" t="s">
        <v>7</v>
      </c>
      <c r="L27" s="1">
        <f>1/$O$24</f>
        <v>0.2</v>
      </c>
      <c r="M27" s="1">
        <f>1/$O$25</f>
        <v>0.2</v>
      </c>
      <c r="N27" s="1">
        <f>1/$O$26</f>
        <v>1</v>
      </c>
      <c r="O27" s="1">
        <v>1</v>
      </c>
      <c r="R27" s="1" t="s">
        <v>7</v>
      </c>
      <c r="S27" s="1">
        <f>L27/$L$28</f>
        <v>8.3333333333333329E-2</v>
      </c>
      <c r="T27" s="1">
        <f>M27/$M$28</f>
        <v>8.3333333333333329E-2</v>
      </c>
      <c r="U27" s="1">
        <f>N27/$N$28</f>
        <v>8.3333333333333329E-2</v>
      </c>
      <c r="V27" s="1">
        <f>O27/$O$28</f>
        <v>8.3333333333333329E-2</v>
      </c>
      <c r="W27" s="1">
        <f t="shared" si="32"/>
        <v>8.3333333333333329E-2</v>
      </c>
      <c r="Y27" s="1" t="s">
        <v>7</v>
      </c>
      <c r="Z27" s="1">
        <f t="shared" si="33"/>
        <v>8.3333333333333343E-2</v>
      </c>
      <c r="AA27" s="1">
        <f t="shared" si="34"/>
        <v>8.3333333333333343E-2</v>
      </c>
      <c r="AB27" s="1">
        <f t="shared" si="35"/>
        <v>8.3333333333333329E-2</v>
      </c>
      <c r="AC27" s="1">
        <f t="shared" si="36"/>
        <v>8.3333333333333329E-2</v>
      </c>
      <c r="AD27" s="1">
        <f t="shared" si="37"/>
        <v>4</v>
      </c>
    </row>
    <row r="28" spans="1:33" x14ac:dyDescent="0.3">
      <c r="K28" s="1" t="s">
        <v>12</v>
      </c>
      <c r="L28" s="1">
        <f>SUM(L24:L27)</f>
        <v>2.4000000000000004</v>
      </c>
      <c r="M28" s="1">
        <f t="shared" ref="M28:O28" si="38">SUM(M24:M27)</f>
        <v>2.4000000000000004</v>
      </c>
      <c r="N28" s="1">
        <f t="shared" si="38"/>
        <v>12</v>
      </c>
      <c r="O28" s="1">
        <f t="shared" si="38"/>
        <v>12</v>
      </c>
      <c r="S28" s="1">
        <f>SUM(S24:S27)</f>
        <v>1</v>
      </c>
      <c r="T28" s="1">
        <f t="shared" ref="T28:W28" si="39">SUM(T24:T27)</f>
        <v>1</v>
      </c>
      <c r="U28" s="1">
        <f t="shared" si="39"/>
        <v>1</v>
      </c>
      <c r="V28" s="1">
        <f t="shared" si="39"/>
        <v>1</v>
      </c>
      <c r="W28" s="1">
        <f t="shared" si="39"/>
        <v>1</v>
      </c>
    </row>
    <row r="29" spans="1:33" x14ac:dyDescent="0.3">
      <c r="B29" s="1" t="s">
        <v>24</v>
      </c>
      <c r="C29" s="1" t="s">
        <v>15</v>
      </c>
      <c r="D29" s="1" t="s">
        <v>16</v>
      </c>
      <c r="E29" s="1" t="s">
        <v>17</v>
      </c>
      <c r="F29" s="1" t="s">
        <v>18</v>
      </c>
      <c r="G29" s="1" t="s">
        <v>25</v>
      </c>
    </row>
    <row r="30" spans="1:33" x14ac:dyDescent="0.3">
      <c r="A30" s="1" t="s">
        <v>14</v>
      </c>
      <c r="B30" s="1">
        <f>B11*$G$21</f>
        <v>0.16344137385570756</v>
      </c>
      <c r="C30" s="1">
        <f>C11*$G$22</f>
        <v>0.22288193329626704</v>
      </c>
      <c r="D30" s="1">
        <f>D11*$G$23</f>
        <v>0.25850946366063954</v>
      </c>
      <c r="E30" s="1">
        <f>E11*$G$24</f>
        <v>0.11057056045857838</v>
      </c>
      <c r="F30" s="1">
        <f>F11*$G$25</f>
        <v>9.8332798220816128E-2</v>
      </c>
      <c r="G30" s="1">
        <f>SUM(B30:F30)/G21</f>
        <v>5.2235006923382832</v>
      </c>
      <c r="K30" s="1" t="s">
        <v>21</v>
      </c>
      <c r="L30" s="1" t="s">
        <v>4</v>
      </c>
      <c r="M30" s="1" t="s">
        <v>5</v>
      </c>
      <c r="N30" s="1" t="s">
        <v>6</v>
      </c>
      <c r="O30" s="1" t="s">
        <v>7</v>
      </c>
      <c r="R30" s="1" t="s">
        <v>21</v>
      </c>
      <c r="S30" s="1" t="s">
        <v>4</v>
      </c>
      <c r="T30" s="1" t="s">
        <v>5</v>
      </c>
      <c r="U30" s="1" t="s">
        <v>6</v>
      </c>
      <c r="V30" s="1" t="s">
        <v>7</v>
      </c>
      <c r="Y30" s="1" t="s">
        <v>21</v>
      </c>
      <c r="Z30" s="1" t="s">
        <v>4</v>
      </c>
      <c r="AA30" s="1" t="s">
        <v>5</v>
      </c>
      <c r="AB30" s="1" t="s">
        <v>6</v>
      </c>
      <c r="AC30" s="1" t="s">
        <v>7</v>
      </c>
      <c r="AD30" s="1" t="s">
        <v>25</v>
      </c>
      <c r="AF30" s="1" t="s">
        <v>8</v>
      </c>
      <c r="AG30" s="1">
        <f>0.9</f>
        <v>0.9</v>
      </c>
    </row>
    <row r="31" spans="1:33" x14ac:dyDescent="0.3">
      <c r="A31" s="1" t="s">
        <v>15</v>
      </c>
      <c r="B31" s="1">
        <f t="shared" ref="B31:B34" si="40">B12*$G$21</f>
        <v>8.1720686927853781E-2</v>
      </c>
      <c r="C31" s="1">
        <f t="shared" ref="C31:C34" si="41">C12*$G$22</f>
        <v>0.11144096664813352</v>
      </c>
      <c r="D31" s="1">
        <f t="shared" ref="D31:D34" si="42">D12*$G$23</f>
        <v>0.17233964244042635</v>
      </c>
      <c r="E31" s="1">
        <f t="shared" ref="E31:E34" si="43">E12*$G$24</f>
        <v>0.11057056045857838</v>
      </c>
      <c r="F31" s="1">
        <f t="shared" ref="F31:F34" si="44">F12*$G$25</f>
        <v>9.8332798220816128E-2</v>
      </c>
      <c r="G31" s="1">
        <f t="shared" ref="G31:G34" si="45">SUM(B31:F31)/G22</f>
        <v>5.1543402033602925</v>
      </c>
      <c r="K31" s="1" t="s">
        <v>4</v>
      </c>
      <c r="L31" s="1">
        <f>1</f>
        <v>1</v>
      </c>
      <c r="M31" s="1">
        <f>4</f>
        <v>4</v>
      </c>
      <c r="N31" s="1">
        <f>7</f>
        <v>7</v>
      </c>
      <c r="O31" s="1">
        <f>1/3</f>
        <v>0.33333333333333331</v>
      </c>
      <c r="R31" s="1" t="s">
        <v>4</v>
      </c>
      <c r="S31" s="1">
        <f>L31/$L$35</f>
        <v>0.22764227642276424</v>
      </c>
      <c r="T31" s="1">
        <f>M31/$M$35</f>
        <v>0.35294117647058826</v>
      </c>
      <c r="U31" s="1">
        <f>N31/$N$35</f>
        <v>0.3888888888888889</v>
      </c>
      <c r="V31" s="1">
        <f>O31/$O$35</f>
        <v>0.20289855072463767</v>
      </c>
      <c r="W31" s="1">
        <f>(SUM(S31:V31))/4</f>
        <v>0.29309272312671975</v>
      </c>
      <c r="Y31" s="1" t="s">
        <v>4</v>
      </c>
      <c r="Z31" s="1">
        <f>$W$31*L31</f>
        <v>0.29309272312671975</v>
      </c>
      <c r="AA31" s="1">
        <f>$W$32*M31</f>
        <v>0.41326180525232359</v>
      </c>
      <c r="AB31" s="1">
        <f>$W$33*N31</f>
        <v>0.35777729260668562</v>
      </c>
      <c r="AC31" s="1">
        <f>$W$34*O31</f>
        <v>0.18416026125308141</v>
      </c>
      <c r="AD31" s="1">
        <f>(SUM(Z31:AC31))/W31</f>
        <v>4.2590347140727429</v>
      </c>
      <c r="AF31" s="1" t="s">
        <v>9</v>
      </c>
      <c r="AG31" s="1">
        <f>SUM(AD31:AD34)/4</f>
        <v>4.1854861541441908</v>
      </c>
    </row>
    <row r="32" spans="1:33" x14ac:dyDescent="0.3">
      <c r="A32" s="1" t="s">
        <v>16</v>
      </c>
      <c r="B32" s="1">
        <f t="shared" si="40"/>
        <v>5.4480457951902518E-2</v>
      </c>
      <c r="C32" s="1">
        <f t="shared" si="41"/>
        <v>5.5720483324066761E-2</v>
      </c>
      <c r="D32" s="1">
        <f t="shared" si="42"/>
        <v>8.6169821220213175E-2</v>
      </c>
      <c r="E32" s="1">
        <f t="shared" si="43"/>
        <v>0.14742741394477116</v>
      </c>
      <c r="F32" s="1">
        <f t="shared" si="44"/>
        <v>9.8332798220816128E-2</v>
      </c>
      <c r="G32" s="1">
        <f t="shared" si="45"/>
        <v>5.1309259831452154</v>
      </c>
      <c r="K32" s="1" t="s">
        <v>5</v>
      </c>
      <c r="L32" s="1">
        <f>1/$M$31</f>
        <v>0.25</v>
      </c>
      <c r="M32" s="1">
        <f>1</f>
        <v>1</v>
      </c>
      <c r="N32" s="1">
        <f>3</f>
        <v>3</v>
      </c>
      <c r="O32" s="1">
        <f>1/6</f>
        <v>0.16666666666666666</v>
      </c>
      <c r="R32" s="1" t="s">
        <v>5</v>
      </c>
      <c r="S32" s="1">
        <f>L32/$L$35</f>
        <v>5.6910569105691061E-2</v>
      </c>
      <c r="T32" s="1">
        <f>M32/$M$35</f>
        <v>8.8235294117647065E-2</v>
      </c>
      <c r="U32" s="1">
        <f>N32/$N$35</f>
        <v>0.16666666666666666</v>
      </c>
      <c r="V32" s="1">
        <f>O32/$O$35</f>
        <v>0.10144927536231883</v>
      </c>
      <c r="W32" s="1">
        <f t="shared" ref="W32:W34" si="46">(SUM(S32:V32))/4</f>
        <v>0.1033154513130809</v>
      </c>
      <c r="Y32" s="1" t="s">
        <v>5</v>
      </c>
      <c r="Z32" s="1">
        <f t="shared" ref="Z32:Z34" si="47">$W$31*L32</f>
        <v>7.3273180781679936E-2</v>
      </c>
      <c r="AA32" s="1">
        <f t="shared" ref="AA32:AA34" si="48">$W$32*M32</f>
        <v>0.1033154513130809</v>
      </c>
      <c r="AB32" s="1">
        <f t="shared" ref="AB32:AB34" si="49">$W$33*N32</f>
        <v>0.15333312540286526</v>
      </c>
      <c r="AC32" s="1">
        <f t="shared" ref="AC32:AC34" si="50">$W$34*O32</f>
        <v>9.2080130626540704E-2</v>
      </c>
      <c r="AD32" s="1">
        <f t="shared" ref="AD32:AD34" si="51">(SUM(Z32:AC32))/W32</f>
        <v>4.0845960866526898</v>
      </c>
      <c r="AF32" s="1" t="s">
        <v>10</v>
      </c>
      <c r="AG32" s="1">
        <f>(AG31-4)/(4-1)</f>
        <v>6.1828718048063593E-2</v>
      </c>
    </row>
    <row r="33" spans="1:33" x14ac:dyDescent="0.3">
      <c r="A33" s="1" t="s">
        <v>17</v>
      </c>
      <c r="B33" s="1">
        <f t="shared" si="40"/>
        <v>0.65376549542283025</v>
      </c>
      <c r="C33" s="1">
        <f t="shared" si="41"/>
        <v>0.44576386659253409</v>
      </c>
      <c r="D33" s="1">
        <f t="shared" si="42"/>
        <v>0.25850946366063954</v>
      </c>
      <c r="E33" s="1">
        <f t="shared" si="43"/>
        <v>0.44228224183431353</v>
      </c>
      <c r="F33" s="1">
        <f t="shared" si="44"/>
        <v>0.58999678932489674</v>
      </c>
      <c r="G33" s="1">
        <f t="shared" si="45"/>
        <v>5.4045078701818365</v>
      </c>
      <c r="K33" s="1" t="s">
        <v>6</v>
      </c>
      <c r="L33" s="1">
        <f>1/$N$31</f>
        <v>0.14285714285714285</v>
      </c>
      <c r="M33" s="1">
        <f>1/$N$32</f>
        <v>0.33333333333333331</v>
      </c>
      <c r="N33" s="1">
        <f>1</f>
        <v>1</v>
      </c>
      <c r="O33" s="1">
        <f>1/7</f>
        <v>0.14285714285714285</v>
      </c>
      <c r="R33" s="1" t="s">
        <v>6</v>
      </c>
      <c r="S33" s="1">
        <f>L33/$L$35</f>
        <v>3.2520325203252036E-2</v>
      </c>
      <c r="T33" s="1">
        <f>M33/$M$35</f>
        <v>2.9411764705882356E-2</v>
      </c>
      <c r="U33" s="1">
        <f>N33/$N$35</f>
        <v>5.5555555555555552E-2</v>
      </c>
      <c r="V33" s="1">
        <f>O33/$O$35</f>
        <v>8.6956521739130432E-2</v>
      </c>
      <c r="W33" s="1">
        <f t="shared" si="46"/>
        <v>5.111104180095509E-2</v>
      </c>
      <c r="Y33" s="1" t="s">
        <v>6</v>
      </c>
      <c r="Z33" s="1">
        <f t="shared" si="47"/>
        <v>4.1870389018102819E-2</v>
      </c>
      <c r="AA33" s="1">
        <f t="shared" si="48"/>
        <v>3.4438483771026963E-2</v>
      </c>
      <c r="AB33" s="1">
        <f t="shared" si="49"/>
        <v>5.111104180095509E-2</v>
      </c>
      <c r="AC33" s="1">
        <f t="shared" si="50"/>
        <v>7.8925826251320608E-2</v>
      </c>
      <c r="AD33" s="1">
        <f t="shared" si="51"/>
        <v>4.0372047520571108</v>
      </c>
      <c r="AF33" s="1" t="s">
        <v>11</v>
      </c>
      <c r="AG33" s="1">
        <f>AG32/AG30</f>
        <v>6.8698575608959547E-2</v>
      </c>
    </row>
    <row r="34" spans="1:33" x14ac:dyDescent="0.3">
      <c r="A34" s="1" t="s">
        <v>18</v>
      </c>
      <c r="B34" s="1">
        <f t="shared" si="40"/>
        <v>0.32688274771141512</v>
      </c>
      <c r="C34" s="1">
        <f t="shared" si="41"/>
        <v>0.22288193329626704</v>
      </c>
      <c r="D34" s="1">
        <f t="shared" si="42"/>
        <v>0.17233964244042635</v>
      </c>
      <c r="E34" s="1">
        <f t="shared" si="43"/>
        <v>0.14742741394477116</v>
      </c>
      <c r="F34" s="1">
        <f t="shared" si="44"/>
        <v>0.19666559644163226</v>
      </c>
      <c r="G34" s="1">
        <f t="shared" si="45"/>
        <v>5.4213718775716071</v>
      </c>
      <c r="K34" s="1" t="s">
        <v>7</v>
      </c>
      <c r="L34" s="1">
        <f>1/$O$31</f>
        <v>3</v>
      </c>
      <c r="M34" s="1">
        <f>1/$O$32</f>
        <v>6</v>
      </c>
      <c r="N34" s="1">
        <f>1/$O$33</f>
        <v>7</v>
      </c>
      <c r="O34" s="1">
        <f>1</f>
        <v>1</v>
      </c>
      <c r="R34" s="1" t="s">
        <v>7</v>
      </c>
      <c r="S34" s="1">
        <f>L34/$L$35</f>
        <v>0.68292682926829273</v>
      </c>
      <c r="T34" s="1">
        <f>M34/$M$35</f>
        <v>0.52941176470588236</v>
      </c>
      <c r="U34" s="1">
        <f>N34/$N$35</f>
        <v>0.3888888888888889</v>
      </c>
      <c r="V34" s="1">
        <f>O34/$O$35</f>
        <v>0.60869565217391308</v>
      </c>
      <c r="W34" s="1">
        <f t="shared" si="46"/>
        <v>0.55248078375924425</v>
      </c>
      <c r="Y34" s="1" t="s">
        <v>7</v>
      </c>
      <c r="Z34" s="1">
        <f t="shared" si="47"/>
        <v>0.87927816938015924</v>
      </c>
      <c r="AA34" s="1">
        <f t="shared" si="48"/>
        <v>0.61989270787848538</v>
      </c>
      <c r="AB34" s="1">
        <f t="shared" si="49"/>
        <v>0.35777729260668562</v>
      </c>
      <c r="AC34" s="1">
        <f t="shared" si="50"/>
        <v>0.55248078375924425</v>
      </c>
      <c r="AD34" s="1">
        <f t="shared" si="51"/>
        <v>4.3611090637942196</v>
      </c>
    </row>
    <row r="35" spans="1:33" x14ac:dyDescent="0.3">
      <c r="K35" s="1" t="s">
        <v>12</v>
      </c>
      <c r="L35" s="1">
        <f>SUM(L31:L34)</f>
        <v>4.3928571428571423</v>
      </c>
      <c r="M35" s="1">
        <f t="shared" ref="M35:O35" si="52">SUM(M31:M34)</f>
        <v>11.333333333333332</v>
      </c>
      <c r="N35" s="1">
        <f t="shared" si="52"/>
        <v>18</v>
      </c>
      <c r="O35" s="1">
        <f t="shared" si="52"/>
        <v>1.6428571428571428</v>
      </c>
    </row>
    <row r="36" spans="1:33" x14ac:dyDescent="0.3">
      <c r="F36" s="1" t="s">
        <v>8</v>
      </c>
      <c r="G36" s="1">
        <f>1.12</f>
        <v>1.1200000000000001</v>
      </c>
    </row>
    <row r="37" spans="1:33" x14ac:dyDescent="0.3">
      <c r="F37" s="1" t="s">
        <v>9</v>
      </c>
      <c r="G37" s="1">
        <f>SUM(G30:G34)/5</f>
        <v>5.2669293253194471</v>
      </c>
    </row>
    <row r="38" spans="1:33" x14ac:dyDescent="0.3">
      <c r="F38" s="1" t="s">
        <v>10</v>
      </c>
      <c r="G38" s="1">
        <f>(G37-5)/(5-1)</f>
        <v>6.6732331329861783E-2</v>
      </c>
    </row>
    <row r="39" spans="1:33" x14ac:dyDescent="0.3">
      <c r="F39" s="1" t="s">
        <v>11</v>
      </c>
      <c r="G39" s="1">
        <f>G38/G36</f>
        <v>5.9582438687376588E-2</v>
      </c>
    </row>
  </sheetData>
  <mergeCells count="2">
    <mergeCell ref="K1:O1"/>
    <mergeCell ref="R1:W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Adebiyi</dc:creator>
  <cp:lastModifiedBy>Matthew Adebiyi</cp:lastModifiedBy>
  <dcterms:created xsi:type="dcterms:W3CDTF">2021-08-05T10:29:42Z</dcterms:created>
  <dcterms:modified xsi:type="dcterms:W3CDTF">2021-10-07T07:05:15Z</dcterms:modified>
</cp:coreProperties>
</file>